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475" windowHeight="108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5" i="1" l="1"/>
  <c r="E14" i="1"/>
  <c r="E13" i="1"/>
  <c r="H6" i="1"/>
  <c r="H7" i="1"/>
  <c r="H8" i="1"/>
  <c r="H9" i="1"/>
  <c r="H5" i="1"/>
  <c r="G6" i="1"/>
  <c r="G7" i="1"/>
  <c r="G8" i="1"/>
  <c r="G9" i="1"/>
  <c r="G5" i="1"/>
  <c r="F6" i="1"/>
  <c r="F7" i="1"/>
  <c r="F8" i="1"/>
  <c r="F9" i="1"/>
  <c r="F5" i="1"/>
  <c r="E6" i="1"/>
  <c r="E7" i="1"/>
  <c r="E8" i="1"/>
  <c r="E9" i="1"/>
  <c r="E5" i="1"/>
  <c r="D6" i="1"/>
  <c r="D7" i="1"/>
  <c r="D8" i="1"/>
  <c r="D9" i="1"/>
  <c r="D5" i="1"/>
  <c r="F44" i="1" l="1"/>
  <c r="G44" i="1"/>
  <c r="C32" i="1"/>
  <c r="C34" i="1"/>
  <c r="C19" i="1"/>
  <c r="C21" i="1" s="1"/>
  <c r="C36" i="1" l="1"/>
  <c r="D34" i="1"/>
  <c r="D32" i="1"/>
  <c r="C23" i="1"/>
  <c r="D21" i="1"/>
  <c r="D19" i="1"/>
  <c r="C38" i="1" l="1"/>
  <c r="D38" i="1" s="1"/>
  <c r="D36" i="1"/>
  <c r="C25" i="1"/>
  <c r="D25" i="1" s="1"/>
  <c r="D23" i="1"/>
  <c r="D27" i="1" s="1"/>
  <c r="D28" i="1" s="1"/>
  <c r="E44" i="1" s="1"/>
  <c r="F46" i="1" l="1"/>
  <c r="F45" i="1"/>
  <c r="D40" i="1"/>
  <c r="D41" i="1" s="1"/>
  <c r="E50" i="1" s="1"/>
  <c r="F51" i="1" s="1"/>
  <c r="E54" i="1" l="1"/>
</calcChain>
</file>

<file path=xl/sharedStrings.xml><?xml version="1.0" encoding="utf-8"?>
<sst xmlns="http://schemas.openxmlformats.org/spreadsheetml/2006/main" count="78" uniqueCount="51">
  <si>
    <t>OPOREZIVANJE PAUŠALNOG OBRTA</t>
  </si>
  <si>
    <t>postotak prireza:</t>
  </si>
  <si>
    <t>RAZREDI</t>
  </si>
  <si>
    <t>PRIMICI</t>
  </si>
  <si>
    <t>15% OD PROMETA</t>
  </si>
  <si>
    <t>12% POREZA GODIŠNJI</t>
  </si>
  <si>
    <t>Tromjesečno</t>
  </si>
  <si>
    <t>Prirez</t>
  </si>
  <si>
    <t>OD</t>
  </si>
  <si>
    <t>DO</t>
  </si>
  <si>
    <t>RAZRED I.</t>
  </si>
  <si>
    <t>RAZRED II.</t>
  </si>
  <si>
    <t>RAZRED III.</t>
  </si>
  <si>
    <t>RAZRED IV.</t>
  </si>
  <si>
    <t>RAZRED V.</t>
  </si>
  <si>
    <t>Ukupno tromjesečna obveza</t>
  </si>
  <si>
    <t>DOPRINOSI OBRTNIKA</t>
  </si>
  <si>
    <t>UPLATNI RAČUNI OBRTNIKA PAUŠALIST</t>
  </si>
  <si>
    <t>DOPRINOSI</t>
  </si>
  <si>
    <t>STOPA</t>
  </si>
  <si>
    <t>OSNOVICA MJES.</t>
  </si>
  <si>
    <t>IZNOS</t>
  </si>
  <si>
    <t>IBAN</t>
  </si>
  <si>
    <t>MIO I.STUP</t>
  </si>
  <si>
    <t>HR1210010051863000160</t>
  </si>
  <si>
    <t>HR68   8214-OIB</t>
  </si>
  <si>
    <t>samo ovaj stup</t>
  </si>
  <si>
    <t>MIO II.STUP</t>
  </si>
  <si>
    <t xml:space="preserve">HR7610010051700036001 </t>
  </si>
  <si>
    <t>HR68   2046-OIB</t>
  </si>
  <si>
    <t>ZDRAVSTVO</t>
  </si>
  <si>
    <t xml:space="preserve">HR6510010051550100001 </t>
  </si>
  <si>
    <t>HR68   8478-OIB</t>
  </si>
  <si>
    <t xml:space="preserve"> X 12 MJESECI</t>
  </si>
  <si>
    <t>UPLATNI RAČUNI REDOVNOG OBRTNIKA</t>
  </si>
  <si>
    <t>Prosjek za 2019.</t>
  </si>
  <si>
    <t>PAUŠALIST PROSJEČNA PLAĆA X KOEFICIJENT 0,40</t>
  </si>
  <si>
    <t>OBRTNIK PROSJEČNA PLAĆA X KOEFICIJENT 0,65</t>
  </si>
  <si>
    <t>DOBITAŠ PROSJEČNA PLAĆA X KOEFICIJENT 1,20</t>
  </si>
  <si>
    <t>GODIŠNJA OBVEZA POREZA I DOPRINOSA ZA OBRTNIKA</t>
  </si>
  <si>
    <t>POREZI OD</t>
  </si>
  <si>
    <t>POREZI DO</t>
  </si>
  <si>
    <t>OVISI O RAZREDU</t>
  </si>
  <si>
    <t>MINIMUM</t>
  </si>
  <si>
    <t>MAKSIMUM</t>
  </si>
  <si>
    <t>GODIŠNJA OBVEZA POREZA I DOPRINOSA ZA PAUŠALISTU</t>
  </si>
  <si>
    <t>???</t>
  </si>
  <si>
    <t>RAZLIKA</t>
  </si>
  <si>
    <t>HR68   8230-OIB</t>
  </si>
  <si>
    <t>HR68   2330-OIB</t>
  </si>
  <si>
    <t>HR68   8605-OIB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</si>
</sst>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u val="singleAccounting"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44" fontId="3" fillId="0" borderId="0" xfId="2" applyFont="1" applyBorder="1"/>
    <xf numFmtId="49" fontId="3" fillId="0" borderId="0" xfId="0" applyNumberFormat="1" applyFont="1" applyFill="1" applyBorder="1"/>
    <xf numFmtId="49" fontId="3" fillId="0" borderId="0" xfId="2" applyNumberFormat="1" applyFont="1" applyBorder="1"/>
    <xf numFmtId="0" fontId="0" fillId="0" borderId="0" xfId="0"/>
    <xf numFmtId="44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2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4" fontId="4" fillId="0" borderId="1" xfId="2" applyFont="1" applyBorder="1" applyAlignment="1">
      <alignment horizontal="center"/>
    </xf>
    <xf numFmtId="44" fontId="4" fillId="2" borderId="1" xfId="2" applyFont="1" applyFill="1" applyBorder="1" applyAlignment="1">
      <alignment horizontal="center"/>
    </xf>
    <xf numFmtId="44" fontId="4" fillId="3" borderId="1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1" xfId="0" applyNumberFormat="1" applyFont="1" applyBorder="1"/>
    <xf numFmtId="44" fontId="3" fillId="0" borderId="1" xfId="2" applyFont="1" applyBorder="1"/>
    <xf numFmtId="44" fontId="3" fillId="2" borderId="1" xfId="2" applyFont="1" applyFill="1" applyBorder="1"/>
    <xf numFmtId="44" fontId="3" fillId="3" borderId="1" xfId="2" applyFont="1" applyFill="1" applyBorder="1"/>
    <xf numFmtId="44" fontId="4" fillId="0" borderId="1" xfId="2" applyFont="1" applyBorder="1" applyAlignment="1">
      <alignment horizontal="center" vertical="center" wrapText="1"/>
    </xf>
    <xf numFmtId="44" fontId="3" fillId="0" borderId="0" xfId="2" applyFont="1" applyAlignment="1">
      <alignment horizontal="right"/>
    </xf>
    <xf numFmtId="43" fontId="3" fillId="4" borderId="1" xfId="1" applyFont="1" applyFill="1" applyBorder="1"/>
    <xf numFmtId="49" fontId="4" fillId="0" borderId="0" xfId="0" applyNumberFormat="1" applyFont="1"/>
    <xf numFmtId="4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44" fontId="3" fillId="0" borderId="0" xfId="2" applyFont="1"/>
    <xf numFmtId="9" fontId="3" fillId="0" borderId="0" xfId="3" applyFont="1"/>
    <xf numFmtId="49" fontId="4" fillId="0" borderId="1" xfId="0" applyNumberFormat="1" applyFont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center" vertical="center" wrapText="1"/>
    </xf>
    <xf numFmtId="49" fontId="3" fillId="0" borderId="1" xfId="0" applyNumberFormat="1" applyFont="1" applyBorder="1"/>
    <xf numFmtId="44" fontId="3" fillId="0" borderId="1" xfId="2" applyFont="1" applyBorder="1"/>
    <xf numFmtId="44" fontId="3" fillId="2" borderId="1" xfId="2" applyFont="1" applyFill="1" applyBorder="1"/>
    <xf numFmtId="44" fontId="3" fillId="3" borderId="1" xfId="2" applyFont="1" applyFill="1" applyBorder="1"/>
    <xf numFmtId="49" fontId="3" fillId="0" borderId="0" xfId="2" applyNumberFormat="1" applyFont="1"/>
    <xf numFmtId="9" fontId="4" fillId="0" borderId="1" xfId="3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10" fontId="3" fillId="0" borderId="1" xfId="3" applyNumberFormat="1" applyFont="1" applyBorder="1" applyAlignment="1">
      <alignment horizontal="center"/>
    </xf>
    <xf numFmtId="49" fontId="3" fillId="0" borderId="1" xfId="2" applyNumberFormat="1" applyFont="1" applyBorder="1"/>
    <xf numFmtId="49" fontId="3" fillId="0" borderId="2" xfId="2" applyNumberFormat="1" applyFont="1" applyBorder="1"/>
    <xf numFmtId="44" fontId="6" fillId="0" borderId="0" xfId="2" applyFont="1"/>
    <xf numFmtId="0" fontId="0" fillId="0" borderId="0" xfId="0"/>
    <xf numFmtId="44" fontId="3" fillId="0" borderId="0" xfId="2" applyFont="1"/>
    <xf numFmtId="9" fontId="3" fillId="0" borderId="0" xfId="3" applyFont="1"/>
    <xf numFmtId="49" fontId="3" fillId="0" borderId="1" xfId="0" applyNumberFormat="1" applyFont="1" applyBorder="1"/>
    <xf numFmtId="44" fontId="3" fillId="0" borderId="1" xfId="2" applyFont="1" applyBorder="1"/>
    <xf numFmtId="44" fontId="3" fillId="2" borderId="1" xfId="2" applyFont="1" applyFill="1" applyBorder="1"/>
    <xf numFmtId="44" fontId="3" fillId="3" borderId="1" xfId="2" applyFont="1" applyFill="1" applyBorder="1"/>
    <xf numFmtId="49" fontId="3" fillId="0" borderId="0" xfId="2" applyNumberFormat="1" applyFont="1"/>
    <xf numFmtId="10" fontId="3" fillId="0" borderId="1" xfId="3" applyNumberFormat="1" applyFont="1" applyBorder="1" applyAlignment="1">
      <alignment horizontal="center"/>
    </xf>
    <xf numFmtId="49" fontId="3" fillId="0" borderId="1" xfId="2" applyNumberFormat="1" applyFont="1" applyBorder="1"/>
    <xf numFmtId="49" fontId="3" fillId="0" borderId="2" xfId="2" applyNumberFormat="1" applyFont="1" applyBorder="1"/>
    <xf numFmtId="49" fontId="3" fillId="0" borderId="0" xfId="2" applyNumberFormat="1" applyFont="1" applyAlignment="1">
      <alignment horizontal="center" vertical="center"/>
    </xf>
    <xf numFmtId="9" fontId="3" fillId="0" borderId="1" xfId="3" applyFont="1" applyBorder="1"/>
    <xf numFmtId="49" fontId="5" fillId="0" borderId="1" xfId="0" applyNumberFormat="1" applyFont="1" applyBorder="1"/>
    <xf numFmtId="10" fontId="5" fillId="0" borderId="1" xfId="3" applyNumberFormat="1" applyFont="1" applyBorder="1" applyAlignment="1">
      <alignment horizontal="center"/>
    </xf>
    <xf numFmtId="44" fontId="4" fillId="0" borderId="1" xfId="2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Normalno" xfId="0" builtinId="0"/>
    <cellStyle name="Postotak" xfId="3" builtinId="5"/>
    <cellStyle name="Valuta" xfId="2" builtinId="4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tabSelected="1" workbookViewId="0">
      <selection activeCell="G18" sqref="G18"/>
    </sheetView>
  </sheetViews>
  <sheetFormatPr defaultRowHeight="15" x14ac:dyDescent="0.25"/>
  <cols>
    <col min="2" max="4" width="16.85546875" customWidth="1"/>
    <col min="5" max="5" width="20.140625" bestFit="1" customWidth="1"/>
    <col min="6" max="8" width="16.85546875" customWidth="1"/>
  </cols>
  <sheetData>
    <row r="2" spans="1:14" x14ac:dyDescent="0.25">
      <c r="A2" s="25" t="s">
        <v>0</v>
      </c>
      <c r="B2" s="4"/>
      <c r="C2" s="4"/>
      <c r="D2" s="4"/>
      <c r="E2" s="4"/>
      <c r="F2" s="23" t="s">
        <v>1</v>
      </c>
      <c r="G2" s="24">
        <v>12</v>
      </c>
      <c r="H2" s="4"/>
      <c r="I2" s="4"/>
      <c r="J2" s="4"/>
      <c r="K2" s="4"/>
      <c r="L2" s="4"/>
      <c r="M2" s="4"/>
      <c r="N2" s="4"/>
    </row>
    <row r="3" spans="1:14" ht="24" x14ac:dyDescent="0.25">
      <c r="A3" s="9" t="s">
        <v>2</v>
      </c>
      <c r="B3" s="60" t="s">
        <v>3</v>
      </c>
      <c r="C3" s="60"/>
      <c r="D3" s="10" t="s">
        <v>4</v>
      </c>
      <c r="E3" s="11" t="s">
        <v>5</v>
      </c>
      <c r="F3" s="22" t="s">
        <v>6</v>
      </c>
      <c r="G3" s="22" t="s">
        <v>7</v>
      </c>
      <c r="H3" s="22" t="s">
        <v>15</v>
      </c>
      <c r="I3" s="12"/>
      <c r="J3" s="8"/>
      <c r="K3" s="8"/>
      <c r="L3" s="8"/>
      <c r="M3" s="7"/>
      <c r="N3" s="7"/>
    </row>
    <row r="4" spans="1:14" x14ac:dyDescent="0.25">
      <c r="A4" s="13"/>
      <c r="B4" s="14" t="s">
        <v>8</v>
      </c>
      <c r="C4" s="14" t="s">
        <v>9</v>
      </c>
      <c r="D4" s="15"/>
      <c r="E4" s="16"/>
      <c r="F4" s="14"/>
      <c r="G4" s="14"/>
      <c r="H4" s="14"/>
      <c r="I4" s="17"/>
      <c r="J4" s="6"/>
      <c r="K4" s="6"/>
      <c r="L4" s="6"/>
      <c r="M4" s="5"/>
      <c r="N4" s="5"/>
    </row>
    <row r="5" spans="1:14" x14ac:dyDescent="0.25">
      <c r="A5" s="18" t="s">
        <v>10</v>
      </c>
      <c r="B5" s="19">
        <v>0</v>
      </c>
      <c r="C5" s="19">
        <v>85000</v>
      </c>
      <c r="D5" s="20">
        <f>+C5*0.15</f>
        <v>12750</v>
      </c>
      <c r="E5" s="21">
        <f>+D5*0.12</f>
        <v>1530</v>
      </c>
      <c r="F5" s="19">
        <f>+E5/4</f>
        <v>382.5</v>
      </c>
      <c r="G5" s="19">
        <f>+F5*$G$2/100</f>
        <v>45.9</v>
      </c>
      <c r="H5" s="19">
        <f>+G5+F5</f>
        <v>428.4</v>
      </c>
      <c r="I5" s="4"/>
      <c r="J5" s="4"/>
      <c r="K5" s="4"/>
      <c r="L5" s="4"/>
      <c r="M5" s="4"/>
      <c r="N5" s="4"/>
    </row>
    <row r="6" spans="1:14" x14ac:dyDescent="0.25">
      <c r="A6" s="18" t="s">
        <v>11</v>
      </c>
      <c r="B6" s="19">
        <v>85001</v>
      </c>
      <c r="C6" s="19">
        <v>115000</v>
      </c>
      <c r="D6" s="50">
        <f t="shared" ref="D6:D9" si="0">+C6*0.15</f>
        <v>17250</v>
      </c>
      <c r="E6" s="51">
        <f t="shared" ref="E6:E9" si="1">+D6*0.12</f>
        <v>2070</v>
      </c>
      <c r="F6" s="49">
        <f t="shared" ref="F6:F9" si="2">+E6/4</f>
        <v>517.5</v>
      </c>
      <c r="G6" s="49">
        <f t="shared" ref="G6:G9" si="3">+F6*$G$2/100</f>
        <v>62.1</v>
      </c>
      <c r="H6" s="49">
        <f t="shared" ref="H6:H9" si="4">+G6+F6</f>
        <v>579.6</v>
      </c>
      <c r="I6" s="4"/>
      <c r="J6" s="4"/>
      <c r="K6" s="4"/>
      <c r="L6" s="4"/>
      <c r="M6" s="4"/>
      <c r="N6" s="4"/>
    </row>
    <row r="7" spans="1:14" x14ac:dyDescent="0.25">
      <c r="A7" s="18" t="s">
        <v>12</v>
      </c>
      <c r="B7" s="19">
        <v>115001</v>
      </c>
      <c r="C7" s="19">
        <v>149000</v>
      </c>
      <c r="D7" s="50">
        <f t="shared" si="0"/>
        <v>22350</v>
      </c>
      <c r="E7" s="51">
        <f t="shared" si="1"/>
        <v>2682</v>
      </c>
      <c r="F7" s="49">
        <f t="shared" si="2"/>
        <v>670.5</v>
      </c>
      <c r="G7" s="49">
        <f t="shared" si="3"/>
        <v>80.459999999999994</v>
      </c>
      <c r="H7" s="49">
        <f t="shared" si="4"/>
        <v>750.96</v>
      </c>
      <c r="I7" s="4"/>
      <c r="J7" s="4"/>
      <c r="K7" s="4"/>
      <c r="L7" s="4"/>
      <c r="M7" s="4"/>
      <c r="N7" s="4"/>
    </row>
    <row r="8" spans="1:14" x14ac:dyDescent="0.25">
      <c r="A8" s="18" t="s">
        <v>13</v>
      </c>
      <c r="B8" s="19">
        <v>149001</v>
      </c>
      <c r="C8" s="19">
        <v>230000</v>
      </c>
      <c r="D8" s="50">
        <f t="shared" si="0"/>
        <v>34500</v>
      </c>
      <c r="E8" s="51">
        <f t="shared" si="1"/>
        <v>4140</v>
      </c>
      <c r="F8" s="49">
        <f t="shared" si="2"/>
        <v>1035</v>
      </c>
      <c r="G8" s="49">
        <f t="shared" si="3"/>
        <v>124.2</v>
      </c>
      <c r="H8" s="49">
        <f t="shared" si="4"/>
        <v>1159.2</v>
      </c>
      <c r="I8" s="4"/>
      <c r="J8" s="4"/>
      <c r="K8" s="4"/>
      <c r="L8" s="4"/>
      <c r="M8" s="4"/>
      <c r="N8" s="4"/>
    </row>
    <row r="9" spans="1:14" x14ac:dyDescent="0.25">
      <c r="A9" s="18" t="s">
        <v>14</v>
      </c>
      <c r="B9" s="19">
        <v>230001</v>
      </c>
      <c r="C9" s="19">
        <v>300000</v>
      </c>
      <c r="D9" s="50">
        <f t="shared" si="0"/>
        <v>45000</v>
      </c>
      <c r="E9" s="51">
        <f t="shared" si="1"/>
        <v>5400</v>
      </c>
      <c r="F9" s="49">
        <f t="shared" si="2"/>
        <v>1350</v>
      </c>
      <c r="G9" s="49">
        <f t="shared" si="3"/>
        <v>162</v>
      </c>
      <c r="H9" s="49">
        <f t="shared" si="4"/>
        <v>1512</v>
      </c>
      <c r="I9" s="4"/>
      <c r="J9" s="4"/>
      <c r="K9" s="4"/>
      <c r="L9" s="4"/>
      <c r="M9" s="4"/>
      <c r="N9" s="4"/>
    </row>
    <row r="11" spans="1:14" x14ac:dyDescent="0.25">
      <c r="A11" s="2" t="s">
        <v>16</v>
      </c>
    </row>
    <row r="12" spans="1:14" s="28" customFormat="1" x14ac:dyDescent="0.25">
      <c r="A12" s="52"/>
      <c r="B12" s="47"/>
      <c r="C12" s="52"/>
      <c r="D12" s="56" t="s">
        <v>35</v>
      </c>
      <c r="E12" s="52"/>
    </row>
    <row r="13" spans="1:14" s="28" customFormat="1" x14ac:dyDescent="0.25">
      <c r="A13" s="54" t="s">
        <v>36</v>
      </c>
      <c r="B13" s="57"/>
      <c r="C13" s="54"/>
      <c r="D13" s="49">
        <v>8448</v>
      </c>
      <c r="E13" s="49">
        <f>+D13*0.4</f>
        <v>3379.2000000000003</v>
      </c>
    </row>
    <row r="14" spans="1:14" s="28" customFormat="1" x14ac:dyDescent="0.25">
      <c r="A14" s="54" t="s">
        <v>37</v>
      </c>
      <c r="B14" s="49"/>
      <c r="C14" s="49"/>
      <c r="D14" s="49">
        <v>8448</v>
      </c>
      <c r="E14" s="49">
        <f>+D14*0.65</f>
        <v>5491.2</v>
      </c>
    </row>
    <row r="15" spans="1:14" s="28" customFormat="1" x14ac:dyDescent="0.25">
      <c r="A15" s="54" t="s">
        <v>38</v>
      </c>
      <c r="B15" s="49"/>
      <c r="C15" s="49"/>
      <c r="D15" s="49">
        <v>8448</v>
      </c>
      <c r="E15" s="49">
        <f>+D15*1.2</f>
        <v>10137.6</v>
      </c>
    </row>
    <row r="16" spans="1:14" s="45" customFormat="1" x14ac:dyDescent="0.25">
      <c r="A16" s="3"/>
      <c r="B16" s="1"/>
      <c r="C16" s="1"/>
      <c r="D16" s="1"/>
      <c r="E16" s="1"/>
    </row>
    <row r="17" spans="1:6" ht="16.5" x14ac:dyDescent="0.35">
      <c r="A17" s="44" t="s">
        <v>17</v>
      </c>
      <c r="B17" s="30"/>
      <c r="C17" s="28"/>
      <c r="D17" s="28"/>
      <c r="E17" s="38"/>
      <c r="F17" s="28"/>
    </row>
    <row r="18" spans="1:6" x14ac:dyDescent="0.25">
      <c r="A18" s="31" t="s">
        <v>18</v>
      </c>
      <c r="B18" s="39" t="s">
        <v>19</v>
      </c>
      <c r="C18" s="32" t="s">
        <v>20</v>
      </c>
      <c r="D18" s="33" t="s">
        <v>21</v>
      </c>
      <c r="E18" s="40" t="s">
        <v>22</v>
      </c>
      <c r="F18" s="28"/>
    </row>
    <row r="19" spans="1:6" s="45" customFormat="1" x14ac:dyDescent="0.25">
      <c r="A19" s="58" t="s">
        <v>23</v>
      </c>
      <c r="B19" s="59">
        <v>0.2</v>
      </c>
      <c r="C19" s="50">
        <f>+E13</f>
        <v>3379.2000000000003</v>
      </c>
      <c r="D19" s="51">
        <f>+C19*B19</f>
        <v>675.84000000000015</v>
      </c>
      <c r="E19" s="54" t="s">
        <v>24</v>
      </c>
    </row>
    <row r="20" spans="1:6" s="45" customFormat="1" x14ac:dyDescent="0.25">
      <c r="A20" s="58" t="s">
        <v>26</v>
      </c>
      <c r="B20" s="59"/>
      <c r="C20" s="50"/>
      <c r="D20" s="51"/>
      <c r="E20" s="54" t="s">
        <v>25</v>
      </c>
    </row>
    <row r="21" spans="1:6" x14ac:dyDescent="0.25">
      <c r="A21" s="34" t="s">
        <v>23</v>
      </c>
      <c r="B21" s="41">
        <v>0.15</v>
      </c>
      <c r="C21" s="36">
        <f>+C19</f>
        <v>3379.2000000000003</v>
      </c>
      <c r="D21" s="51">
        <f>+C21*B21</f>
        <v>506.88</v>
      </c>
      <c r="E21" s="42" t="s">
        <v>24</v>
      </c>
      <c r="F21" s="28"/>
    </row>
    <row r="22" spans="1:6" x14ac:dyDescent="0.25">
      <c r="A22" s="34"/>
      <c r="B22" s="41"/>
      <c r="C22" s="36"/>
      <c r="D22" s="37"/>
      <c r="E22" s="42" t="s">
        <v>25</v>
      </c>
      <c r="F22" s="28"/>
    </row>
    <row r="23" spans="1:6" x14ac:dyDescent="0.25">
      <c r="A23" s="34" t="s">
        <v>27</v>
      </c>
      <c r="B23" s="41">
        <v>0.05</v>
      </c>
      <c r="C23" s="36">
        <f>+C21</f>
        <v>3379.2000000000003</v>
      </c>
      <c r="D23" s="51">
        <f>+C23*B23</f>
        <v>168.96000000000004</v>
      </c>
      <c r="E23" s="43" t="s">
        <v>28</v>
      </c>
      <c r="F23" s="28"/>
    </row>
    <row r="24" spans="1:6" x14ac:dyDescent="0.25">
      <c r="A24" s="34"/>
      <c r="B24" s="41"/>
      <c r="C24" s="36"/>
      <c r="D24" s="37"/>
      <c r="E24" s="42" t="s">
        <v>29</v>
      </c>
      <c r="F24" s="28"/>
    </row>
    <row r="25" spans="1:6" x14ac:dyDescent="0.25">
      <c r="A25" s="34" t="s">
        <v>30</v>
      </c>
      <c r="B25" s="41">
        <v>0.16500000000000001</v>
      </c>
      <c r="C25" s="36">
        <f>+C23</f>
        <v>3379.2000000000003</v>
      </c>
      <c r="D25" s="51">
        <f>+C25*B25</f>
        <v>557.5680000000001</v>
      </c>
      <c r="E25" s="43" t="s">
        <v>31</v>
      </c>
      <c r="F25" s="28"/>
    </row>
    <row r="26" spans="1:6" x14ac:dyDescent="0.25">
      <c r="A26" s="34"/>
      <c r="B26" s="41"/>
      <c r="C26" s="36"/>
      <c r="D26" s="37"/>
      <c r="E26" s="42" t="s">
        <v>32</v>
      </c>
      <c r="F26" s="28"/>
    </row>
    <row r="27" spans="1:6" x14ac:dyDescent="0.25">
      <c r="A27" s="28"/>
      <c r="B27" s="30"/>
      <c r="C27" s="28"/>
      <c r="D27" s="35">
        <f>SUM(D21:D26)</f>
        <v>1233.4080000000001</v>
      </c>
      <c r="E27" s="38"/>
      <c r="F27" s="28"/>
    </row>
    <row r="28" spans="1:6" x14ac:dyDescent="0.25">
      <c r="A28" s="28"/>
      <c r="B28" s="30"/>
      <c r="C28" s="29" t="s">
        <v>33</v>
      </c>
      <c r="D28" s="49">
        <f>+D27*12</f>
        <v>14800.896000000001</v>
      </c>
      <c r="E28" s="38"/>
      <c r="F28" s="4"/>
    </row>
    <row r="30" spans="1:6" ht="16.5" x14ac:dyDescent="0.35">
      <c r="A30" s="44" t="s">
        <v>34</v>
      </c>
      <c r="B30" s="30"/>
      <c r="C30" s="28"/>
      <c r="D30" s="28"/>
      <c r="E30" s="38"/>
    </row>
    <row r="31" spans="1:6" x14ac:dyDescent="0.25">
      <c r="A31" s="31" t="s">
        <v>18</v>
      </c>
      <c r="B31" s="39" t="s">
        <v>19</v>
      </c>
      <c r="C31" s="32" t="s">
        <v>20</v>
      </c>
      <c r="D31" s="33" t="s">
        <v>21</v>
      </c>
      <c r="E31" s="40" t="s">
        <v>22</v>
      </c>
    </row>
    <row r="32" spans="1:6" x14ac:dyDescent="0.25">
      <c r="A32" s="58" t="s">
        <v>23</v>
      </c>
      <c r="B32" s="59">
        <v>0.2</v>
      </c>
      <c r="C32" s="50">
        <f>+E14</f>
        <v>5491.2</v>
      </c>
      <c r="D32" s="51">
        <f>+C32*B32</f>
        <v>1098.24</v>
      </c>
      <c r="E32" s="54" t="s">
        <v>24</v>
      </c>
    </row>
    <row r="33" spans="1:7" x14ac:dyDescent="0.25">
      <c r="A33" s="58" t="s">
        <v>26</v>
      </c>
      <c r="B33" s="59"/>
      <c r="C33" s="50"/>
      <c r="D33" s="51"/>
      <c r="E33" s="54" t="s">
        <v>48</v>
      </c>
    </row>
    <row r="34" spans="1:7" x14ac:dyDescent="0.25">
      <c r="A34" s="48" t="s">
        <v>23</v>
      </c>
      <c r="B34" s="53">
        <v>0.15</v>
      </c>
      <c r="C34" s="50">
        <f>+C32</f>
        <v>5491.2</v>
      </c>
      <c r="D34" s="51">
        <f>+C34*B34</f>
        <v>823.68</v>
      </c>
      <c r="E34" s="54" t="s">
        <v>24</v>
      </c>
    </row>
    <row r="35" spans="1:7" x14ac:dyDescent="0.25">
      <c r="A35" s="48"/>
      <c r="B35" s="53"/>
      <c r="C35" s="50"/>
      <c r="D35" s="51"/>
      <c r="E35" s="54" t="s">
        <v>48</v>
      </c>
    </row>
    <row r="36" spans="1:7" x14ac:dyDescent="0.25">
      <c r="A36" s="48" t="s">
        <v>27</v>
      </c>
      <c r="B36" s="53">
        <v>0.05</v>
      </c>
      <c r="C36" s="50">
        <f>+C34</f>
        <v>5491.2</v>
      </c>
      <c r="D36" s="51">
        <f>+C36*B36</f>
        <v>274.56</v>
      </c>
      <c r="E36" s="55" t="s">
        <v>28</v>
      </c>
    </row>
    <row r="37" spans="1:7" x14ac:dyDescent="0.25">
      <c r="A37" s="48"/>
      <c r="B37" s="53"/>
      <c r="C37" s="50"/>
      <c r="D37" s="51"/>
      <c r="E37" s="54" t="s">
        <v>49</v>
      </c>
    </row>
    <row r="38" spans="1:7" x14ac:dyDescent="0.25">
      <c r="A38" s="48" t="s">
        <v>30</v>
      </c>
      <c r="B38" s="53">
        <v>0.16500000000000001</v>
      </c>
      <c r="C38" s="50">
        <f>+C36</f>
        <v>5491.2</v>
      </c>
      <c r="D38" s="51">
        <f>+C38*B38</f>
        <v>906.048</v>
      </c>
      <c r="E38" s="55" t="s">
        <v>31</v>
      </c>
    </row>
    <row r="39" spans="1:7" x14ac:dyDescent="0.25">
      <c r="A39" s="48"/>
      <c r="B39" s="53"/>
      <c r="C39" s="50"/>
      <c r="D39" s="51"/>
      <c r="E39" s="54" t="s">
        <v>50</v>
      </c>
    </row>
    <row r="40" spans="1:7" x14ac:dyDescent="0.25">
      <c r="A40" s="45"/>
      <c r="B40" s="47"/>
      <c r="C40" s="45"/>
      <c r="D40" s="49">
        <f>SUM(D34:D39)</f>
        <v>2004.288</v>
      </c>
      <c r="E40" s="52"/>
    </row>
    <row r="41" spans="1:7" x14ac:dyDescent="0.25">
      <c r="A41" s="45"/>
      <c r="B41" s="47"/>
      <c r="C41" s="46" t="s">
        <v>33</v>
      </c>
      <c r="D41" s="49">
        <f>+D40*12</f>
        <v>24051.455999999998</v>
      </c>
      <c r="E41" s="52"/>
    </row>
    <row r="42" spans="1:7" x14ac:dyDescent="0.25">
      <c r="A42" s="28"/>
      <c r="B42" s="28"/>
      <c r="C42" s="28"/>
      <c r="D42" s="28"/>
      <c r="E42" s="28"/>
      <c r="F42" s="61" t="s">
        <v>42</v>
      </c>
      <c r="G42" s="61"/>
    </row>
    <row r="43" spans="1:7" x14ac:dyDescent="0.25">
      <c r="E43" t="s">
        <v>18</v>
      </c>
      <c r="F43" s="27" t="s">
        <v>40</v>
      </c>
      <c r="G43" s="27" t="s">
        <v>41</v>
      </c>
    </row>
    <row r="44" spans="1:7" x14ac:dyDescent="0.25">
      <c r="B44" t="s">
        <v>45</v>
      </c>
      <c r="E44" s="26">
        <f>+D28</f>
        <v>14800.896000000001</v>
      </c>
      <c r="F44" s="26">
        <f>+E5</f>
        <v>1530</v>
      </c>
      <c r="G44" s="26">
        <f>+E9</f>
        <v>5400</v>
      </c>
    </row>
    <row r="45" spans="1:7" x14ac:dyDescent="0.25">
      <c r="E45" t="s">
        <v>43</v>
      </c>
      <c r="F45" s="26">
        <f>+E44+F44</f>
        <v>16330.896000000001</v>
      </c>
    </row>
    <row r="46" spans="1:7" x14ac:dyDescent="0.25">
      <c r="E46" t="s">
        <v>44</v>
      </c>
      <c r="F46" s="26">
        <f>+E44+G44</f>
        <v>20200.896000000001</v>
      </c>
    </row>
    <row r="48" spans="1:7" x14ac:dyDescent="0.25">
      <c r="E48" s="45"/>
      <c r="F48" s="61" t="s">
        <v>42</v>
      </c>
      <c r="G48" s="61"/>
    </row>
    <row r="49" spans="2:7" x14ac:dyDescent="0.25">
      <c r="B49" s="45"/>
      <c r="E49" s="45" t="s">
        <v>18</v>
      </c>
      <c r="F49" s="27" t="s">
        <v>40</v>
      </c>
      <c r="G49" s="27" t="s">
        <v>41</v>
      </c>
    </row>
    <row r="50" spans="2:7" x14ac:dyDescent="0.25">
      <c r="B50" s="45" t="s">
        <v>39</v>
      </c>
      <c r="E50" s="26">
        <f>+D41</f>
        <v>24051.455999999998</v>
      </c>
      <c r="F50" s="26">
        <v>0</v>
      </c>
      <c r="G50" s="26" t="s">
        <v>46</v>
      </c>
    </row>
    <row r="51" spans="2:7" x14ac:dyDescent="0.25">
      <c r="E51" s="45" t="s">
        <v>43</v>
      </c>
      <c r="F51" s="26">
        <f>+E50+F50</f>
        <v>24051.455999999998</v>
      </c>
      <c r="G51" s="45"/>
    </row>
    <row r="52" spans="2:7" x14ac:dyDescent="0.25">
      <c r="E52" s="45" t="s">
        <v>44</v>
      </c>
      <c r="F52" s="26" t="s">
        <v>46</v>
      </c>
      <c r="G52" s="45"/>
    </row>
    <row r="54" spans="2:7" x14ac:dyDescent="0.25">
      <c r="B54" t="s">
        <v>47</v>
      </c>
      <c r="E54" s="26">
        <f>+F51-F45</f>
        <v>7720.5599999999977</v>
      </c>
    </row>
  </sheetData>
  <mergeCells count="3">
    <mergeCell ref="B3:C3"/>
    <mergeCell ref="F42:G42"/>
    <mergeCell ref="F48:G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PROTULIPAC</dc:creator>
  <cp:lastModifiedBy>ANA PROTULIPAC</cp:lastModifiedBy>
  <dcterms:created xsi:type="dcterms:W3CDTF">2019-01-13T16:50:53Z</dcterms:created>
  <dcterms:modified xsi:type="dcterms:W3CDTF">2019-01-13T17:52:05Z</dcterms:modified>
</cp:coreProperties>
</file>